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carolina/Desktop/"/>
    </mc:Choice>
  </mc:AlternateContent>
  <bookViews>
    <workbookView xWindow="0" yWindow="460" windowWidth="28800" windowHeight="16340" tabRatio="500"/>
  </bookViews>
  <sheets>
    <sheet name="SCHEDULE OF FEES" sheetId="1" r:id="rId1"/>
    <sheet name="COST CALCULATOR-1st year" sheetId="5" r:id="rId2"/>
    <sheet name="COST CALCULATOR-6 years" sheetId="4" r:id="rId3"/>
    <sheet name="Gov. Fees Breakdown" sheetId="2" r:id="rId4"/>
    <sheet name="Legal Fees &amp; Tax Rep. Breakdown" sheetId="3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5" l="1"/>
  <c r="C24" i="5"/>
  <c r="E24" i="5"/>
  <c r="E27" i="5"/>
  <c r="C30" i="5"/>
  <c r="E30" i="5"/>
  <c r="C31" i="5"/>
  <c r="E31" i="5"/>
  <c r="E32" i="5"/>
  <c r="E35" i="5"/>
  <c r="E12" i="5"/>
  <c r="E13" i="5"/>
  <c r="E16" i="5"/>
  <c r="E19" i="5"/>
  <c r="E21" i="5"/>
  <c r="E25" i="5"/>
  <c r="E26" i="5"/>
  <c r="E39" i="4"/>
  <c r="C39" i="4"/>
  <c r="C56" i="4"/>
  <c r="E27" i="4"/>
  <c r="E28" i="4"/>
  <c r="E31" i="4"/>
  <c r="E34" i="4"/>
  <c r="E36" i="4"/>
  <c r="E38" i="4"/>
  <c r="E40" i="4"/>
  <c r="E41" i="4"/>
  <c r="E42" i="4"/>
  <c r="C45" i="4"/>
  <c r="E45" i="4"/>
  <c r="C46" i="4"/>
  <c r="E46" i="4"/>
  <c r="E47" i="4"/>
  <c r="C50" i="4"/>
  <c r="E50" i="4"/>
  <c r="C51" i="4"/>
  <c r="E51" i="4"/>
  <c r="E52" i="4"/>
  <c r="E53" i="4"/>
  <c r="E56" i="4"/>
  <c r="C57" i="4"/>
  <c r="E57" i="4"/>
  <c r="C58" i="4"/>
  <c r="E58" i="4"/>
  <c r="E59" i="4"/>
  <c r="E63" i="4"/>
  <c r="E19" i="4"/>
  <c r="C7" i="4"/>
  <c r="C9" i="4"/>
  <c r="C11" i="4"/>
  <c r="F23" i="1"/>
</calcChain>
</file>

<file path=xl/sharedStrings.xml><?xml version="1.0" encoding="utf-8"?>
<sst xmlns="http://schemas.openxmlformats.org/spreadsheetml/2006/main" count="210" uniqueCount="122">
  <si>
    <t>Government fees</t>
  </si>
  <si>
    <t>Main Applicant</t>
  </si>
  <si>
    <t>Dependent</t>
  </si>
  <si>
    <t>Item</t>
  </si>
  <si>
    <t>Amount</t>
  </si>
  <si>
    <t>VAT</t>
  </si>
  <si>
    <t>Total amount</t>
  </si>
  <si>
    <t>Remarks</t>
  </si>
  <si>
    <t>Service fees</t>
  </si>
  <si>
    <t>Arton Service Fee</t>
  </si>
  <si>
    <t>Legal fees</t>
  </si>
  <si>
    <t>Family up to 4</t>
  </si>
  <si>
    <t>n.a.</t>
  </si>
  <si>
    <t>23%*</t>
  </si>
  <si>
    <t>*not applicable in case Applicant uses a corporation</t>
  </si>
  <si>
    <t>YEAR 1</t>
  </si>
  <si>
    <t>Application Fee</t>
  </si>
  <si>
    <t>Golden Visa Renewal</t>
  </si>
  <si>
    <t>Golden Visa Application</t>
  </si>
  <si>
    <t>Extra member</t>
  </si>
  <si>
    <t>Total Amount</t>
  </si>
  <si>
    <t>First time application</t>
  </si>
  <si>
    <t>Renewals</t>
  </si>
  <si>
    <t>Family up to 3</t>
  </si>
  <si>
    <t>Tax Representative Fees</t>
  </si>
  <si>
    <t>VAT*</t>
  </si>
  <si>
    <t>*VAT not applicable in case Applicant uses corporation</t>
  </si>
  <si>
    <t>Tax returns processing / year</t>
  </si>
  <si>
    <t>Card Granting Fee</t>
  </si>
  <si>
    <t>Per person/year</t>
  </si>
  <si>
    <t>No VAT exemption possible since operation is between Portuguese tax ID nos.</t>
  </si>
  <si>
    <t>Timeline for Payment</t>
  </si>
  <si>
    <t>Upon signature of CFA</t>
  </si>
  <si>
    <t>23% *</t>
  </si>
  <si>
    <t>Investment-related fees</t>
  </si>
  <si>
    <t>At opening of escrow account</t>
  </si>
  <si>
    <t>(1,200€/extra family member)</t>
  </si>
  <si>
    <t>Real Estate Investment</t>
  </si>
  <si>
    <t>Legal fees - Family up to 4</t>
  </si>
  <si>
    <t>Stamp Duty (0,8%)</t>
  </si>
  <si>
    <t>Escrow Account</t>
  </si>
  <si>
    <t>Upon transfer of funds to account</t>
  </si>
  <si>
    <t>Estimate</t>
  </si>
  <si>
    <t>Tax Representative/person</t>
  </si>
  <si>
    <t>Stamp Duty on Lease Agreement</t>
  </si>
  <si>
    <t>Public Register</t>
  </si>
  <si>
    <t>Notarization</t>
  </si>
  <si>
    <t>Municipal Tax (IMT 6,5%)</t>
  </si>
  <si>
    <t>Notarizations at Embassy</t>
  </si>
  <si>
    <t>Health Insurance</t>
  </si>
  <si>
    <t>Application fee main applicant</t>
  </si>
  <si>
    <t>Application fee dependent</t>
  </si>
  <si>
    <t>Residence Card fee / person</t>
  </si>
  <si>
    <t>Upon arrival to Portugal</t>
  </si>
  <si>
    <t>At moment of notarization</t>
  </si>
  <si>
    <t>TOTAL FIRST YEAR for main applicant</t>
  </si>
  <si>
    <t>Payable yearly by main applicant and spouse</t>
  </si>
  <si>
    <t>(Shown for reference and information purposes only. It is not a part of Arton's commitment under Client Facilitator Agreement.)</t>
  </si>
  <si>
    <t>RENEWALS</t>
  </si>
  <si>
    <t>Extra family member</t>
  </si>
  <si>
    <t>Upon renewal</t>
  </si>
  <si>
    <t>When there is a couple, both of them pay (yearly)</t>
  </si>
  <si>
    <t xml:space="preserve">VAT on construction portion </t>
  </si>
  <si>
    <t>Refunded by developer after construction</t>
  </si>
  <si>
    <t>(Regardless main applicant or dependent)</t>
  </si>
  <si>
    <t>Payable yearly (reference family of 4: 800€)</t>
  </si>
  <si>
    <r>
      <t xml:space="preserve">SCHEDULE OF FEES - </t>
    </r>
    <r>
      <rPr>
        <b/>
        <i/>
        <sz val="14"/>
        <color theme="0"/>
        <rFont val="Calibri"/>
        <family val="2"/>
        <scheme val="minor"/>
      </rPr>
      <t>"CASCAIS BOUTIQUE HOTEL 1899"</t>
    </r>
    <r>
      <rPr>
        <b/>
        <sz val="14"/>
        <color theme="0"/>
        <rFont val="Calibri"/>
        <family val="2"/>
        <scheme val="minor"/>
      </rPr>
      <t xml:space="preserve"> - PORTUGAL</t>
    </r>
  </si>
  <si>
    <t xml:space="preserve">Total cost calculator after 6 years </t>
  </si>
  <si>
    <t>Family size:</t>
  </si>
  <si>
    <t>Total cost will update automatically with the family size</t>
  </si>
  <si>
    <t>Total cost of the program after 6 years</t>
  </si>
  <si>
    <t>Less:</t>
  </si>
  <si>
    <t>Total funds earned from the program</t>
  </si>
  <si>
    <t>Refund of investment after 6 years</t>
  </si>
  <si>
    <t>Net cost of the program after 6 years</t>
  </si>
  <si>
    <t>Breakdown of funds earned from the program</t>
  </si>
  <si>
    <t>Total</t>
  </si>
  <si>
    <t>Comment</t>
  </si>
  <si>
    <t>Refund of IMT Tax at the end of construction period</t>
  </si>
  <si>
    <t>TOTAL INCOME GENERATED BY GOLDEN VISA INVESTMENT</t>
  </si>
  <si>
    <t>Breakdown of fees</t>
  </si>
  <si>
    <t>Fee</t>
  </si>
  <si>
    <t>Tax</t>
  </si>
  <si>
    <t>At start (signing of contract)</t>
  </si>
  <si>
    <t>*</t>
  </si>
  <si>
    <t>TOTAL</t>
  </si>
  <si>
    <t>At signing of documents</t>
  </si>
  <si>
    <t>Investment</t>
  </si>
  <si>
    <t>Stamp duty</t>
  </si>
  <si>
    <t>Rough estimate of costs</t>
  </si>
  <si>
    <t>Tax representative</t>
  </si>
  <si>
    <t>Insurance</t>
  </si>
  <si>
    <t>IMT-Municipal Tax</t>
  </si>
  <si>
    <t>IMT tax is refunded after construction</t>
  </si>
  <si>
    <t>Tax Returns Processing</t>
  </si>
  <si>
    <t>Accountant fee</t>
  </si>
  <si>
    <t>Resident permit application</t>
  </si>
  <si>
    <t>€ 520.40 for applicant, € 81.10 for dependents</t>
  </si>
  <si>
    <t>Government application fees (card fees)</t>
  </si>
  <si>
    <t>€ 5,202.6 for each family member</t>
  </si>
  <si>
    <t>Annually</t>
  </si>
  <si>
    <t>Yearly payment for tax filing in Portugal</t>
  </si>
  <si>
    <t>€ 200 per person, per year, prior to PR (5 years)</t>
  </si>
  <si>
    <t>Renewal of visa after year 1, 3, and 5</t>
  </si>
  <si>
    <t>€ 2601.30 per person, per renewal (x3)</t>
  </si>
  <si>
    <t>€ 520.40 for applicant, € 81.10 for family members per renewal (x3)</t>
  </si>
  <si>
    <t>TOTAL COST OF PROGRAM AFTER 6 YEARS</t>
  </si>
  <si>
    <r>
      <rPr>
        <b/>
        <sz val="24"/>
        <color theme="7" tint="-0.249977111117893"/>
        <rFont val="Calibri (Body)"/>
      </rPr>
      <t>Portugal Golden Visa Program -</t>
    </r>
    <r>
      <rPr>
        <b/>
        <sz val="24"/>
        <color theme="1"/>
        <rFont val="Calibri"/>
        <family val="2"/>
        <scheme val="minor"/>
      </rPr>
      <t xml:space="preserve"> CASCAIS BOUTIQUE HOTEL 1899</t>
    </r>
  </si>
  <si>
    <t>(350,000*4%) + (350,000*3%*4)</t>
  </si>
  <si>
    <t>App. € 200 / person (variable with age)</t>
  </si>
  <si>
    <t>Professional fees</t>
  </si>
  <si>
    <t>Notarial acts at Embassy</t>
  </si>
  <si>
    <t>Public register</t>
  </si>
  <si>
    <t>0%%</t>
  </si>
  <si>
    <t>Escrow account</t>
  </si>
  <si>
    <t>VAT on construction portion</t>
  </si>
  <si>
    <t>Legal Fees - GMA</t>
  </si>
  <si>
    <t>Tax Return Processing</t>
  </si>
  <si>
    <t>Professionnal fees</t>
  </si>
  <si>
    <t>€ 2500 up to 3 family members, € 750/extra member per renewal (x3)</t>
  </si>
  <si>
    <t>Cost calculator 1st year</t>
  </si>
  <si>
    <t>4% income on 1st year of operation and 3% on the following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</si>
</sst>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AED&quot;* #,##0.00_);_(&quot;AED&quot;* \(#,##0.00\);_(&quot;AED&quot;* &quot;-&quot;??_);_(@_)"/>
    <numFmt numFmtId="43" formatCode="_(* #,##0.00_);_(* \(#,##0.00\);_(* &quot;-&quot;??_);_(@_)"/>
    <numFmt numFmtId="164" formatCode="#,##0.00\ [$€-1]"/>
    <numFmt numFmtId="165" formatCode="#,##0\ [$€-1];[Red]\-#,##0\ [$€-1]"/>
    <numFmt numFmtId="166" formatCode="_-* #,##0_-;\-* #,##0_-;_-* &quot;-&quot;??_-;_-@_-"/>
    <numFmt numFmtId="167" formatCode="#,##0\ [$€-1]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7" tint="-0.249977111117893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Fill="1" applyAlignment="1">
      <alignment horizontal="left" vertical="center"/>
    </xf>
    <xf numFmtId="164" fontId="3" fillId="0" borderId="0" xfId="0" applyNumberFormat="1" applyFont="1" applyFill="1"/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0" applyNumberFormat="1" applyFont="1"/>
    <xf numFmtId="9" fontId="0" fillId="0" borderId="0" xfId="0" applyNumberFormat="1" applyFont="1" applyAlignment="1">
      <alignment horizontal="center"/>
    </xf>
    <xf numFmtId="0" fontId="0" fillId="0" borderId="4" xfId="0" applyBorder="1"/>
    <xf numFmtId="164" fontId="0" fillId="0" borderId="5" xfId="0" applyNumberFormat="1" applyFont="1" applyBorder="1"/>
    <xf numFmtId="9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/>
    <xf numFmtId="0" fontId="0" fillId="0" borderId="7" xfId="0" applyBorder="1"/>
    <xf numFmtId="164" fontId="0" fillId="0" borderId="8" xfId="0" applyNumberFormat="1" applyFont="1" applyBorder="1"/>
    <xf numFmtId="9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10" xfId="0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164" fontId="0" fillId="0" borderId="12" xfId="0" applyNumberFormat="1" applyFont="1" applyBorder="1"/>
    <xf numFmtId="0" fontId="0" fillId="0" borderId="8" xfId="0" applyFont="1" applyBorder="1" applyAlignment="1">
      <alignment horizontal="center"/>
    </xf>
    <xf numFmtId="0" fontId="0" fillId="0" borderId="1" xfId="0" applyBorder="1"/>
    <xf numFmtId="0" fontId="0" fillId="0" borderId="15" xfId="0" applyBorder="1" applyAlignment="1">
      <alignment horizontal="left" vertic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0" xfId="0" applyNumberFormat="1" applyFont="1"/>
    <xf numFmtId="164" fontId="0" fillId="0" borderId="0" xfId="0" applyNumberFormat="1" applyFont="1" applyAlignment="1"/>
    <xf numFmtId="164" fontId="0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5" borderId="14" xfId="0" applyFill="1" applyBorder="1"/>
    <xf numFmtId="0" fontId="0" fillId="5" borderId="14" xfId="0" applyFill="1" applyBorder="1" applyAlignment="1">
      <alignment horizontal="center"/>
    </xf>
    <xf numFmtId="164" fontId="6" fillId="5" borderId="15" xfId="0" applyNumberFormat="1" applyFont="1" applyFill="1" applyBorder="1"/>
    <xf numFmtId="165" fontId="7" fillId="0" borderId="1" xfId="0" applyNumberFormat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14" fillId="6" borderId="0" xfId="0" applyFont="1" applyFill="1" applyAlignment="1">
      <alignment horizontal="right" vertical="center"/>
    </xf>
    <xf numFmtId="0" fontId="13" fillId="6" borderId="16" xfId="0" applyFont="1" applyFill="1" applyBorder="1" applyAlignment="1"/>
    <xf numFmtId="0" fontId="15" fillId="0" borderId="0" xfId="0" applyFont="1"/>
    <xf numFmtId="0" fontId="16" fillId="0" borderId="0" xfId="0" applyFont="1" applyAlignment="1">
      <alignment horizontal="right"/>
    </xf>
    <xf numFmtId="3" fontId="16" fillId="0" borderId="0" xfId="0" applyNumberFormat="1" applyFont="1"/>
    <xf numFmtId="0" fontId="17" fillId="0" borderId="0" xfId="0" applyFont="1" applyAlignment="1">
      <alignment horizontal="right"/>
    </xf>
    <xf numFmtId="3" fontId="18" fillId="6" borderId="5" xfId="0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/>
    <xf numFmtId="0" fontId="19" fillId="0" borderId="0" xfId="0" applyFont="1"/>
    <xf numFmtId="0" fontId="16" fillId="7" borderId="0" xfId="0" applyFont="1" applyFill="1"/>
    <xf numFmtId="0" fontId="20" fillId="7" borderId="0" xfId="0" applyFont="1" applyFill="1" applyAlignment="1">
      <alignment horizontal="center"/>
    </xf>
    <xf numFmtId="0" fontId="0" fillId="7" borderId="0" xfId="0" applyFill="1"/>
    <xf numFmtId="0" fontId="16" fillId="0" borderId="0" xfId="0" applyFont="1"/>
    <xf numFmtId="0" fontId="21" fillId="0" borderId="0" xfId="0" applyFont="1"/>
    <xf numFmtId="3" fontId="20" fillId="6" borderId="0" xfId="0" applyNumberFormat="1" applyFont="1" applyFill="1"/>
    <xf numFmtId="0" fontId="16" fillId="6" borderId="0" xfId="0" applyFont="1" applyFill="1"/>
    <xf numFmtId="0" fontId="0" fillId="6" borderId="0" xfId="0" applyFill="1"/>
    <xf numFmtId="0" fontId="22" fillId="0" borderId="0" xfId="0" applyFont="1"/>
    <xf numFmtId="0" fontId="20" fillId="7" borderId="0" xfId="0" applyFont="1" applyFill="1"/>
    <xf numFmtId="9" fontId="16" fillId="0" borderId="0" xfId="5" applyFont="1"/>
    <xf numFmtId="3" fontId="16" fillId="0" borderId="0" xfId="4" applyNumberFormat="1" applyFont="1"/>
    <xf numFmtId="9" fontId="16" fillId="0" borderId="0" xfId="0" applyNumberFormat="1" applyFont="1"/>
    <xf numFmtId="3" fontId="20" fillId="7" borderId="0" xfId="4" applyNumberFormat="1" applyFont="1" applyFill="1"/>
    <xf numFmtId="9" fontId="16" fillId="7" borderId="0" xfId="0" applyNumberFormat="1" applyFont="1" applyFill="1"/>
    <xf numFmtId="3" fontId="16" fillId="0" borderId="0" xfId="5" applyNumberFormat="1" applyFont="1"/>
    <xf numFmtId="3" fontId="16" fillId="7" borderId="0" xfId="0" applyNumberFormat="1" applyFont="1" applyFill="1"/>
    <xf numFmtId="9" fontId="16" fillId="7" borderId="0" xfId="5" applyFont="1" applyFill="1"/>
    <xf numFmtId="3" fontId="16" fillId="7" borderId="0" xfId="5" applyNumberFormat="1" applyFont="1" applyFill="1"/>
    <xf numFmtId="3" fontId="20" fillId="7" borderId="0" xfId="5" applyNumberFormat="1" applyFont="1" applyFill="1"/>
    <xf numFmtId="3" fontId="21" fillId="0" borderId="0" xfId="0" applyNumberFormat="1" applyFont="1"/>
    <xf numFmtId="9" fontId="21" fillId="0" borderId="0" xfId="5" applyFont="1"/>
    <xf numFmtId="3" fontId="21" fillId="0" borderId="0" xfId="4" applyNumberFormat="1" applyFont="1"/>
    <xf numFmtId="0" fontId="21" fillId="0" borderId="0" xfId="0" applyFont="1" applyAlignment="1">
      <alignment vertical="center"/>
    </xf>
    <xf numFmtId="166" fontId="21" fillId="0" borderId="0" xfId="3" applyNumberFormat="1" applyFont="1" applyAlignment="1">
      <alignment vertical="center"/>
    </xf>
    <xf numFmtId="9" fontId="21" fillId="0" borderId="0" xfId="5" applyFont="1" applyAlignment="1">
      <alignment vertical="center"/>
    </xf>
    <xf numFmtId="3" fontId="21" fillId="0" borderId="0" xfId="4" applyNumberFormat="1" applyFont="1" applyAlignment="1">
      <alignment vertical="center"/>
    </xf>
    <xf numFmtId="166" fontId="21" fillId="0" borderId="0" xfId="3" applyNumberFormat="1" applyFont="1"/>
    <xf numFmtId="0" fontId="21" fillId="0" borderId="0" xfId="0" applyFont="1" applyAlignment="1">
      <alignment horizontal="left"/>
    </xf>
    <xf numFmtId="3" fontId="20" fillId="7" borderId="0" xfId="0" applyNumberFormat="1" applyFont="1" applyFill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3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/>
    <xf numFmtId="9" fontId="0" fillId="0" borderId="0" xfId="0" applyNumberFormat="1"/>
    <xf numFmtId="9" fontId="16" fillId="0" borderId="0" xfId="5" applyFont="1" applyAlignment="1">
      <alignment horizontal="right"/>
    </xf>
    <xf numFmtId="0" fontId="16" fillId="0" borderId="0" xfId="0" applyFont="1" applyAlignment="1">
      <alignment horizontal="right"/>
    </xf>
    <xf numFmtId="167" fontId="0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5" borderId="13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6" borderId="0" xfId="0" applyFont="1" applyFill="1" applyAlignment="1">
      <alignment horizontal="right"/>
    </xf>
    <xf numFmtId="0" fontId="16" fillId="0" borderId="0" xfId="0" applyFont="1" applyAlignment="1">
      <alignment horizontal="left"/>
    </xf>
    <xf numFmtId="0" fontId="20" fillId="7" borderId="0" xfId="0" applyFont="1" applyFill="1" applyAlignment="1">
      <alignment horizontal="right"/>
    </xf>
    <xf numFmtId="0" fontId="16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8" fillId="6" borderId="5" xfId="0" applyFont="1" applyFill="1" applyBorder="1" applyAlignment="1">
      <alignment horizontal="right"/>
    </xf>
    <xf numFmtId="0" fontId="16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Comma" xfId="3" builtinId="3"/>
    <cellStyle name="Currency" xfId="4" builtinId="4"/>
    <cellStyle name="Followed Hyperlink" xfId="2" builtinId="9" hidden="1"/>
    <cellStyle name="Hyperlink" xfId="1" builtinId="8" hidden="1"/>
    <cellStyle name="Normal" xfId="0" builtinId="0"/>
    <cellStyle name="Percent" xfId="5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34"/>
  <sheetViews>
    <sheetView tabSelected="1" workbookViewId="0">
      <selection activeCell="B1" sqref="B1:H1"/>
    </sheetView>
  </sheetViews>
  <sheetFormatPr baseColWidth="10" defaultRowHeight="16" x14ac:dyDescent="0.2"/>
  <cols>
    <col min="2" max="2" width="19.33203125" customWidth="1"/>
    <col min="3" max="3" width="27" customWidth="1"/>
    <col min="5" max="5" width="10.83203125" style="12"/>
    <col min="6" max="6" width="13.1640625" customWidth="1"/>
    <col min="7" max="7" width="28.1640625" customWidth="1"/>
    <col min="8" max="8" width="37.1640625" customWidth="1"/>
    <col min="9" max="9" width="10.83203125" customWidth="1"/>
  </cols>
  <sheetData>
    <row r="1" spans="2:10" x14ac:dyDescent="0.2">
      <c r="B1" s="106"/>
      <c r="C1" s="106"/>
      <c r="D1" s="106"/>
      <c r="E1" s="106"/>
      <c r="F1" s="106"/>
      <c r="G1" s="106"/>
      <c r="H1" s="106"/>
    </row>
    <row r="2" spans="2:10" ht="33" customHeight="1" x14ac:dyDescent="0.2">
      <c r="B2" s="114" t="s">
        <v>66</v>
      </c>
      <c r="C2" s="114"/>
      <c r="D2" s="114"/>
      <c r="E2" s="114"/>
      <c r="F2" s="114"/>
      <c r="G2" s="114"/>
      <c r="H2" s="114"/>
    </row>
    <row r="3" spans="2:10" x14ac:dyDescent="0.2">
      <c r="B3" s="107" t="s">
        <v>15</v>
      </c>
      <c r="C3" s="107"/>
      <c r="D3" s="107"/>
      <c r="E3" s="107"/>
      <c r="F3" s="107"/>
      <c r="G3" s="107"/>
      <c r="H3" s="107"/>
    </row>
    <row r="4" spans="2:10" s="13" customFormat="1" x14ac:dyDescent="0.2">
      <c r="B4" s="124" t="s">
        <v>3</v>
      </c>
      <c r="C4" s="124"/>
      <c r="D4" s="32" t="s">
        <v>4</v>
      </c>
      <c r="E4" s="33" t="s">
        <v>5</v>
      </c>
      <c r="F4" s="32" t="s">
        <v>6</v>
      </c>
      <c r="G4" s="32" t="s">
        <v>31</v>
      </c>
      <c r="H4" s="32" t="s">
        <v>7</v>
      </c>
    </row>
    <row r="5" spans="2:10" ht="10" customHeight="1" x14ac:dyDescent="0.2">
      <c r="B5" s="106"/>
      <c r="C5" s="106"/>
      <c r="D5" s="106"/>
      <c r="E5" s="106"/>
      <c r="F5" s="106"/>
      <c r="G5" s="106"/>
      <c r="H5" s="106"/>
    </row>
    <row r="6" spans="2:10" x14ac:dyDescent="0.2">
      <c r="B6" s="111" t="s">
        <v>8</v>
      </c>
      <c r="C6" s="92" t="s">
        <v>9</v>
      </c>
      <c r="D6" s="47">
        <v>5000</v>
      </c>
      <c r="E6" s="93" t="s">
        <v>12</v>
      </c>
      <c r="F6" s="47">
        <v>5000</v>
      </c>
      <c r="G6" s="119" t="s">
        <v>32</v>
      </c>
      <c r="H6" s="49"/>
      <c r="I6" s="90"/>
      <c r="J6" s="91"/>
    </row>
    <row r="7" spans="2:10" x14ac:dyDescent="0.2">
      <c r="B7" s="112"/>
      <c r="C7" s="94" t="s">
        <v>38</v>
      </c>
      <c r="D7" s="47">
        <v>5000</v>
      </c>
      <c r="E7" s="93" t="s">
        <v>13</v>
      </c>
      <c r="F7" s="101">
        <v>5000</v>
      </c>
      <c r="G7" s="120"/>
      <c r="H7" s="49" t="s">
        <v>36</v>
      </c>
      <c r="I7" s="90"/>
      <c r="J7" s="91"/>
    </row>
    <row r="8" spans="2:10" x14ac:dyDescent="0.2">
      <c r="B8" s="117" t="s">
        <v>48</v>
      </c>
      <c r="C8" s="118"/>
      <c r="D8" s="37">
        <v>800</v>
      </c>
      <c r="E8" s="35" t="s">
        <v>12</v>
      </c>
      <c r="F8" s="37">
        <v>800</v>
      </c>
      <c r="G8" s="31" t="s">
        <v>54</v>
      </c>
      <c r="H8" s="30" t="s">
        <v>42</v>
      </c>
    </row>
    <row r="9" spans="2:10" ht="16" customHeight="1" x14ac:dyDescent="0.2">
      <c r="B9" s="116" t="s">
        <v>37</v>
      </c>
      <c r="C9" s="117"/>
      <c r="D9" s="37">
        <v>350000</v>
      </c>
      <c r="E9" s="35" t="s">
        <v>12</v>
      </c>
      <c r="F9" s="37">
        <v>350000</v>
      </c>
      <c r="G9" s="30" t="s">
        <v>35</v>
      </c>
      <c r="H9" s="30"/>
    </row>
    <row r="10" spans="2:10" x14ac:dyDescent="0.2">
      <c r="B10" s="115" t="s">
        <v>34</v>
      </c>
      <c r="C10" s="95" t="s">
        <v>62</v>
      </c>
      <c r="D10" s="47">
        <v>10230</v>
      </c>
      <c r="E10" s="96" t="s">
        <v>12</v>
      </c>
      <c r="F10" s="47">
        <v>10230</v>
      </c>
      <c r="G10" s="121" t="s">
        <v>41</v>
      </c>
      <c r="H10" s="34"/>
      <c r="I10" s="97"/>
      <c r="J10" s="5"/>
    </row>
    <row r="11" spans="2:10" x14ac:dyDescent="0.2">
      <c r="B11" s="115"/>
      <c r="C11" s="30" t="s">
        <v>39</v>
      </c>
      <c r="D11" s="37">
        <v>1600</v>
      </c>
      <c r="E11" s="35" t="s">
        <v>12</v>
      </c>
      <c r="F11" s="37">
        <v>1600</v>
      </c>
      <c r="G11" s="122"/>
      <c r="H11" s="30"/>
    </row>
    <row r="12" spans="2:10" x14ac:dyDescent="0.2">
      <c r="B12" s="115"/>
      <c r="C12" s="30" t="s">
        <v>47</v>
      </c>
      <c r="D12" s="37">
        <v>13000</v>
      </c>
      <c r="E12" s="35" t="s">
        <v>12</v>
      </c>
      <c r="F12" s="37">
        <v>13000</v>
      </c>
      <c r="G12" s="122"/>
      <c r="H12" s="30" t="s">
        <v>63</v>
      </c>
    </row>
    <row r="13" spans="2:10" x14ac:dyDescent="0.2">
      <c r="B13" s="115"/>
      <c r="C13" s="30" t="s">
        <v>40</v>
      </c>
      <c r="D13" s="37">
        <v>500</v>
      </c>
      <c r="E13" s="38">
        <v>0.23</v>
      </c>
      <c r="F13" s="37">
        <v>615</v>
      </c>
      <c r="G13" s="122"/>
      <c r="H13" s="30"/>
    </row>
    <row r="14" spans="2:10" x14ac:dyDescent="0.2">
      <c r="B14" s="115"/>
      <c r="C14" s="30" t="s">
        <v>44</v>
      </c>
      <c r="D14" s="37">
        <v>120</v>
      </c>
      <c r="E14" s="35" t="s">
        <v>12</v>
      </c>
      <c r="F14" s="37">
        <v>120</v>
      </c>
      <c r="G14" s="122"/>
      <c r="H14" s="30"/>
    </row>
    <row r="15" spans="2:10" x14ac:dyDescent="0.2">
      <c r="B15" s="115"/>
      <c r="C15" s="30" t="s">
        <v>45</v>
      </c>
      <c r="D15" s="37">
        <v>250</v>
      </c>
      <c r="E15" s="35" t="s">
        <v>12</v>
      </c>
      <c r="F15" s="37">
        <v>250</v>
      </c>
      <c r="G15" s="122"/>
      <c r="H15" s="30"/>
    </row>
    <row r="16" spans="2:10" x14ac:dyDescent="0.2">
      <c r="B16" s="115"/>
      <c r="C16" s="30" t="s">
        <v>46</v>
      </c>
      <c r="D16" s="37">
        <v>260</v>
      </c>
      <c r="E16" s="38">
        <v>0.23</v>
      </c>
      <c r="F16" s="37">
        <v>320</v>
      </c>
      <c r="G16" s="122"/>
      <c r="H16" s="30"/>
    </row>
    <row r="17" spans="2:8" x14ac:dyDescent="0.2">
      <c r="B17" s="115"/>
      <c r="C17" s="30" t="s">
        <v>43</v>
      </c>
      <c r="D17" s="37">
        <v>250</v>
      </c>
      <c r="E17" s="38">
        <v>0.23</v>
      </c>
      <c r="F17" s="37">
        <v>307.5</v>
      </c>
      <c r="G17" s="122"/>
      <c r="H17" s="30" t="s">
        <v>56</v>
      </c>
    </row>
    <row r="18" spans="2:8" x14ac:dyDescent="0.2">
      <c r="B18" s="115"/>
      <c r="C18" s="30" t="s">
        <v>117</v>
      </c>
      <c r="D18" s="37">
        <v>500</v>
      </c>
      <c r="E18" s="38">
        <v>0.23</v>
      </c>
      <c r="F18" s="37">
        <v>615</v>
      </c>
      <c r="G18" s="122"/>
      <c r="H18" s="30"/>
    </row>
    <row r="19" spans="2:8" x14ac:dyDescent="0.2">
      <c r="B19" s="115"/>
      <c r="C19" s="30" t="s">
        <v>49</v>
      </c>
      <c r="D19" s="47">
        <v>200</v>
      </c>
      <c r="E19" s="48" t="s">
        <v>12</v>
      </c>
      <c r="F19" s="47">
        <v>200</v>
      </c>
      <c r="G19" s="123"/>
      <c r="H19" s="49" t="s">
        <v>65</v>
      </c>
    </row>
    <row r="20" spans="2:8" x14ac:dyDescent="0.2">
      <c r="B20" s="105" t="s">
        <v>0</v>
      </c>
      <c r="C20" s="30" t="s">
        <v>50</v>
      </c>
      <c r="D20" s="36">
        <v>520.4</v>
      </c>
      <c r="E20" s="39" t="s">
        <v>12</v>
      </c>
      <c r="F20" s="36">
        <v>520.4</v>
      </c>
      <c r="G20" s="102" t="s">
        <v>53</v>
      </c>
      <c r="H20" s="30"/>
    </row>
    <row r="21" spans="2:8" x14ac:dyDescent="0.2">
      <c r="B21" s="105"/>
      <c r="C21" s="30" t="s">
        <v>51</v>
      </c>
      <c r="D21" s="36">
        <v>81.099999999999994</v>
      </c>
      <c r="E21" s="39" t="s">
        <v>12</v>
      </c>
      <c r="F21" s="36">
        <v>81.099999999999994</v>
      </c>
      <c r="G21" s="103"/>
      <c r="H21" s="30"/>
    </row>
    <row r="22" spans="2:8" x14ac:dyDescent="0.2">
      <c r="B22" s="105"/>
      <c r="C22" s="30" t="s">
        <v>52</v>
      </c>
      <c r="D22" s="36">
        <v>5202.6000000000004</v>
      </c>
      <c r="E22" s="39" t="s">
        <v>12</v>
      </c>
      <c r="F22" s="36">
        <v>5202.6000000000004</v>
      </c>
      <c r="G22" s="104"/>
      <c r="H22" s="30" t="s">
        <v>64</v>
      </c>
    </row>
    <row r="23" spans="2:8" x14ac:dyDescent="0.2">
      <c r="B23" s="108" t="s">
        <v>55</v>
      </c>
      <c r="C23" s="109"/>
      <c r="D23" s="44"/>
      <c r="E23" s="45"/>
      <c r="F23" s="46">
        <f>SUM(F6:F22)-F21</f>
        <v>393780.5</v>
      </c>
      <c r="G23" s="106"/>
      <c r="H23" s="106"/>
    </row>
    <row r="24" spans="2:8" x14ac:dyDescent="0.2">
      <c r="B24" s="106"/>
      <c r="C24" s="106"/>
      <c r="D24" s="106"/>
      <c r="E24" s="106"/>
      <c r="F24" s="106"/>
      <c r="G24" s="106"/>
      <c r="H24" s="106"/>
    </row>
    <row r="25" spans="2:8" x14ac:dyDescent="0.2">
      <c r="B25" s="107" t="s">
        <v>58</v>
      </c>
      <c r="C25" s="107"/>
      <c r="D25" s="107"/>
      <c r="E25" s="107"/>
      <c r="F25" s="107"/>
      <c r="G25" s="107"/>
      <c r="H25" s="107"/>
    </row>
    <row r="26" spans="2:8" x14ac:dyDescent="0.2">
      <c r="B26" s="110" t="s">
        <v>57</v>
      </c>
      <c r="C26" s="110"/>
      <c r="D26" s="110"/>
      <c r="E26" s="110"/>
      <c r="F26" s="110"/>
      <c r="G26" s="110"/>
      <c r="H26" s="110"/>
    </row>
    <row r="27" spans="2:8" x14ac:dyDescent="0.2">
      <c r="B27" s="111" t="s">
        <v>10</v>
      </c>
      <c r="C27" s="16" t="s">
        <v>23</v>
      </c>
      <c r="D27" s="17">
        <v>2500</v>
      </c>
      <c r="E27" s="18">
        <v>0.23</v>
      </c>
      <c r="F27" s="19">
        <v>3075</v>
      </c>
      <c r="G27" s="111" t="s">
        <v>60</v>
      </c>
    </row>
    <row r="28" spans="2:8" x14ac:dyDescent="0.2">
      <c r="B28" s="112"/>
      <c r="C28" s="20" t="s">
        <v>59</v>
      </c>
      <c r="D28" s="21">
        <v>750</v>
      </c>
      <c r="E28" s="22">
        <v>0.23</v>
      </c>
      <c r="F28" s="23">
        <v>922.5</v>
      </c>
      <c r="G28" s="112"/>
    </row>
    <row r="29" spans="2:8" x14ac:dyDescent="0.2">
      <c r="B29" s="111" t="s">
        <v>0</v>
      </c>
      <c r="C29" s="16" t="s">
        <v>50</v>
      </c>
      <c r="D29" s="17">
        <v>520.4</v>
      </c>
      <c r="E29" s="24" t="s">
        <v>12</v>
      </c>
      <c r="F29" s="19">
        <v>520.4</v>
      </c>
      <c r="G29" s="111" t="s">
        <v>60</v>
      </c>
    </row>
    <row r="30" spans="2:8" x14ac:dyDescent="0.2">
      <c r="B30" s="113"/>
      <c r="C30" s="25" t="s">
        <v>51</v>
      </c>
      <c r="D30" s="26">
        <v>81.099999999999994</v>
      </c>
      <c r="E30" s="27" t="s">
        <v>12</v>
      </c>
      <c r="F30" s="28">
        <v>81.099999999999994</v>
      </c>
      <c r="G30" s="113"/>
    </row>
    <row r="31" spans="2:8" x14ac:dyDescent="0.2">
      <c r="B31" s="112"/>
      <c r="C31" s="20" t="s">
        <v>52</v>
      </c>
      <c r="D31" s="21">
        <v>2601.3000000000002</v>
      </c>
      <c r="E31" s="29" t="s">
        <v>12</v>
      </c>
      <c r="F31" s="23">
        <v>2601.3000000000002</v>
      </c>
      <c r="G31" s="112"/>
      <c r="H31" t="s">
        <v>64</v>
      </c>
    </row>
    <row r="34" spans="2:3" x14ac:dyDescent="0.2">
      <c r="B34" s="106" t="s">
        <v>14</v>
      </c>
      <c r="C34" s="106"/>
    </row>
  </sheetData>
  <mergeCells count="23">
    <mergeCell ref="B3:H3"/>
    <mergeCell ref="B2:H2"/>
    <mergeCell ref="B1:H1"/>
    <mergeCell ref="B10:B19"/>
    <mergeCell ref="B9:C9"/>
    <mergeCell ref="B8:C8"/>
    <mergeCell ref="B5:H5"/>
    <mergeCell ref="B6:B7"/>
    <mergeCell ref="G6:G7"/>
    <mergeCell ref="G10:G19"/>
    <mergeCell ref="B4:C4"/>
    <mergeCell ref="G20:G22"/>
    <mergeCell ref="B20:B22"/>
    <mergeCell ref="B34:C34"/>
    <mergeCell ref="B25:H25"/>
    <mergeCell ref="B24:H24"/>
    <mergeCell ref="G23:H23"/>
    <mergeCell ref="B23:C23"/>
    <mergeCell ref="B26:H26"/>
    <mergeCell ref="B27:B28"/>
    <mergeCell ref="B29:B31"/>
    <mergeCell ref="G27:G28"/>
    <mergeCell ref="G29:G31"/>
  </mergeCells>
  <phoneticPr fontId="10" type="noConversion"/>
  <pageMargins left="0.7" right="0.7" top="0.75" bottom="0.75" header="0.3" footer="0.3"/>
  <pageSetup paperSize="9" scale="6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J1"/>
    </sheetView>
  </sheetViews>
  <sheetFormatPr baseColWidth="10" defaultColWidth="8.83203125" defaultRowHeight="16" x14ac:dyDescent="0.2"/>
  <cols>
    <col min="1" max="1" width="4.33203125" customWidth="1"/>
    <col min="2" max="2" width="37.5" bestFit="1" customWidth="1"/>
    <col min="3" max="3" width="10.83203125" customWidth="1"/>
    <col min="4" max="4" width="11.5" customWidth="1"/>
    <col min="5" max="5" width="12.5" bestFit="1" customWidth="1"/>
    <col min="6" max="6" width="2.5" customWidth="1"/>
    <col min="10" max="10" width="28.33203125" customWidth="1"/>
  </cols>
  <sheetData>
    <row r="1" spans="1:10" ht="31" x14ac:dyDescent="0.35">
      <c r="A1" s="126" t="s">
        <v>107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34" x14ac:dyDescent="0.4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25" thickBot="1" x14ac:dyDescent="0.35">
      <c r="A4" s="128" t="s">
        <v>120</v>
      </c>
      <c r="B4" s="128"/>
      <c r="C4" s="128"/>
      <c r="D4" s="106"/>
      <c r="E4" s="106"/>
      <c r="F4" s="106"/>
      <c r="G4" s="106"/>
      <c r="H4" s="106"/>
      <c r="I4" s="106"/>
      <c r="J4" s="106"/>
    </row>
    <row r="5" spans="1:10" ht="25" thickBot="1" x14ac:dyDescent="0.35">
      <c r="B5" s="50" t="s">
        <v>68</v>
      </c>
      <c r="C5" s="51">
        <v>1</v>
      </c>
      <c r="D5" s="52" t="s">
        <v>69</v>
      </c>
      <c r="I5" s="106"/>
      <c r="J5" s="106"/>
    </row>
    <row r="6" spans="1:10" x14ac:dyDescent="0.2">
      <c r="A6" s="100"/>
      <c r="B6" s="100"/>
      <c r="C6" s="54"/>
    </row>
    <row r="7" spans="1:10" ht="19" x14ac:dyDescent="0.25">
      <c r="A7" s="125" t="s">
        <v>80</v>
      </c>
      <c r="B7" s="125"/>
    </row>
    <row r="8" spans="1:10" ht="19" x14ac:dyDescent="0.25">
      <c r="A8" s="68"/>
    </row>
    <row r="9" spans="1:10" x14ac:dyDescent="0.2">
      <c r="A9" s="60"/>
      <c r="B9" s="60"/>
      <c r="C9" s="61" t="s">
        <v>81</v>
      </c>
      <c r="D9" s="61" t="s">
        <v>82</v>
      </c>
      <c r="E9" s="61" t="s">
        <v>76</v>
      </c>
      <c r="F9" s="61"/>
      <c r="G9" s="61" t="s">
        <v>77</v>
      </c>
      <c r="H9" s="60"/>
      <c r="I9" s="60"/>
      <c r="J9" s="60"/>
    </row>
    <row r="10" spans="1:10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</row>
    <row r="11" spans="1:10" x14ac:dyDescent="0.2">
      <c r="A11" s="69" t="s">
        <v>83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x14ac:dyDescent="0.2">
      <c r="A12" s="60"/>
      <c r="B12" s="63" t="s">
        <v>110</v>
      </c>
      <c r="C12" s="54">
        <v>10000</v>
      </c>
      <c r="D12" s="70"/>
      <c r="E12" s="71">
        <f>C12</f>
        <v>10000</v>
      </c>
      <c r="F12" s="72"/>
      <c r="G12" s="130"/>
      <c r="H12" s="130"/>
      <c r="I12" s="130"/>
      <c r="J12" s="130"/>
    </row>
    <row r="13" spans="1:10" x14ac:dyDescent="0.2">
      <c r="A13" s="131" t="s">
        <v>85</v>
      </c>
      <c r="B13" s="131"/>
      <c r="C13" s="131"/>
      <c r="D13" s="131"/>
      <c r="E13" s="73">
        <f>SUM(E12)</f>
        <v>10000</v>
      </c>
      <c r="F13" s="74"/>
      <c r="G13" s="60"/>
      <c r="H13" s="60"/>
      <c r="I13" s="60"/>
      <c r="J13" s="60"/>
    </row>
    <row r="14" spans="1:10" x14ac:dyDescent="0.2">
      <c r="A14" s="63"/>
      <c r="B14" s="63"/>
      <c r="C14" s="54"/>
      <c r="D14" s="70"/>
      <c r="E14" s="75"/>
      <c r="F14" s="63"/>
      <c r="G14" s="63"/>
      <c r="H14" s="63"/>
      <c r="I14" s="63"/>
      <c r="J14" s="63"/>
    </row>
    <row r="15" spans="1:10" x14ac:dyDescent="0.2">
      <c r="A15" s="69" t="s">
        <v>86</v>
      </c>
      <c r="B15" s="60"/>
      <c r="C15" s="76"/>
      <c r="D15" s="77"/>
      <c r="E15" s="78"/>
      <c r="F15" s="60"/>
      <c r="G15" s="60"/>
      <c r="H15" s="60"/>
      <c r="I15" s="60"/>
      <c r="J15" s="60"/>
    </row>
    <row r="16" spans="1:10" x14ac:dyDescent="0.2">
      <c r="A16" s="60"/>
      <c r="B16" s="63" t="s">
        <v>87</v>
      </c>
      <c r="C16" s="54">
        <v>350000</v>
      </c>
      <c r="D16" s="70">
        <v>0</v>
      </c>
      <c r="E16" s="71">
        <f t="shared" ref="E16:E26" si="0">C16*(1+D16)</f>
        <v>350000</v>
      </c>
      <c r="F16" s="63"/>
      <c r="G16" s="63"/>
      <c r="H16" s="63"/>
      <c r="I16" s="63"/>
      <c r="J16" s="63"/>
    </row>
    <row r="17" spans="1:10" x14ac:dyDescent="0.2">
      <c r="A17" s="60"/>
      <c r="B17" s="63" t="s">
        <v>115</v>
      </c>
      <c r="C17" s="54">
        <v>10230</v>
      </c>
      <c r="D17" s="99" t="s">
        <v>12</v>
      </c>
      <c r="E17" s="71">
        <v>10230</v>
      </c>
      <c r="F17" s="63"/>
      <c r="G17" s="63"/>
      <c r="H17" s="63"/>
      <c r="I17" s="63"/>
      <c r="J17" s="63"/>
    </row>
    <row r="18" spans="1:10" x14ac:dyDescent="0.2">
      <c r="A18" s="60"/>
      <c r="B18" s="63" t="s">
        <v>111</v>
      </c>
      <c r="C18" s="54">
        <v>800</v>
      </c>
      <c r="D18" s="70">
        <v>0</v>
      </c>
      <c r="E18" s="71">
        <v>800</v>
      </c>
      <c r="F18" s="63"/>
      <c r="G18" s="63"/>
      <c r="H18" s="63"/>
      <c r="I18" s="63"/>
      <c r="J18" s="63"/>
    </row>
    <row r="19" spans="1:10" x14ac:dyDescent="0.2">
      <c r="A19" s="60"/>
      <c r="B19" s="63" t="s">
        <v>88</v>
      </c>
      <c r="C19" s="54">
        <v>1600</v>
      </c>
      <c r="D19" s="70">
        <v>0</v>
      </c>
      <c r="E19" s="71">
        <f t="shared" si="0"/>
        <v>1600</v>
      </c>
      <c r="F19" s="72"/>
      <c r="G19" s="63"/>
      <c r="H19" s="63"/>
      <c r="I19" s="63"/>
      <c r="J19" s="63"/>
    </row>
    <row r="20" spans="1:10" x14ac:dyDescent="0.2">
      <c r="A20" s="60"/>
      <c r="B20" s="63" t="s">
        <v>114</v>
      </c>
      <c r="C20" s="54">
        <v>500</v>
      </c>
      <c r="D20" s="98">
        <v>0.23</v>
      </c>
      <c r="E20">
        <v>615</v>
      </c>
      <c r="H20" s="63"/>
      <c r="I20" s="63"/>
      <c r="J20" s="63"/>
    </row>
    <row r="21" spans="1:10" x14ac:dyDescent="0.2">
      <c r="A21" s="60"/>
      <c r="B21" s="63" t="s">
        <v>46</v>
      </c>
      <c r="C21" s="54">
        <v>450</v>
      </c>
      <c r="D21" s="70">
        <v>0.23</v>
      </c>
      <c r="E21" s="71">
        <f>C21*(1+D21)</f>
        <v>553.5</v>
      </c>
      <c r="F21" s="63"/>
      <c r="G21" s="64" t="s">
        <v>89</v>
      </c>
      <c r="H21" s="63"/>
      <c r="I21" s="63"/>
      <c r="J21" s="63"/>
    </row>
    <row r="22" spans="1:10" x14ac:dyDescent="0.2">
      <c r="A22" s="60"/>
      <c r="B22" s="63" t="s">
        <v>112</v>
      </c>
      <c r="C22" s="54">
        <v>250</v>
      </c>
      <c r="D22" s="99" t="s">
        <v>113</v>
      </c>
      <c r="E22" s="71">
        <v>250</v>
      </c>
      <c r="F22" s="63"/>
      <c r="G22" s="63"/>
      <c r="H22" s="63"/>
      <c r="I22" s="63"/>
      <c r="J22" s="63"/>
    </row>
    <row r="23" spans="1:10" x14ac:dyDescent="0.2">
      <c r="A23" s="60"/>
      <c r="B23" s="63" t="s">
        <v>90</v>
      </c>
      <c r="C23" s="54">
        <v>250</v>
      </c>
      <c r="D23" s="70">
        <v>0.23</v>
      </c>
      <c r="E23" s="71">
        <f>C23*(1+D23)</f>
        <v>307.5</v>
      </c>
      <c r="F23" s="63"/>
      <c r="G23" s="132" t="s">
        <v>56</v>
      </c>
      <c r="H23" s="132"/>
      <c r="I23" s="132"/>
      <c r="J23" s="132"/>
    </row>
    <row r="24" spans="1:10" x14ac:dyDescent="0.2">
      <c r="A24" s="60"/>
      <c r="B24" s="63" t="s">
        <v>91</v>
      </c>
      <c r="C24" s="54">
        <f>200*C5</f>
        <v>200</v>
      </c>
      <c r="D24" s="70">
        <v>0</v>
      </c>
      <c r="E24" s="71">
        <f>C24</f>
        <v>200</v>
      </c>
      <c r="F24" s="63"/>
      <c r="G24" s="130" t="s">
        <v>109</v>
      </c>
      <c r="H24" s="130"/>
      <c r="I24" s="130"/>
      <c r="J24" s="130"/>
    </row>
    <row r="25" spans="1:10" x14ac:dyDescent="0.2">
      <c r="A25" s="60"/>
      <c r="B25" s="63" t="s">
        <v>92</v>
      </c>
      <c r="C25" s="54">
        <v>13000</v>
      </c>
      <c r="D25" s="70">
        <v>0</v>
      </c>
      <c r="E25" s="71">
        <f t="shared" si="0"/>
        <v>13000</v>
      </c>
      <c r="F25" s="63"/>
      <c r="G25" s="63" t="s">
        <v>93</v>
      </c>
      <c r="H25" s="63"/>
      <c r="I25" s="63"/>
      <c r="J25" s="63"/>
    </row>
    <row r="26" spans="1:10" x14ac:dyDescent="0.2">
      <c r="A26" s="60"/>
      <c r="B26" s="63" t="s">
        <v>94</v>
      </c>
      <c r="C26" s="54">
        <v>500</v>
      </c>
      <c r="D26" s="70">
        <v>0.23</v>
      </c>
      <c r="E26" s="71">
        <f t="shared" si="0"/>
        <v>615</v>
      </c>
      <c r="F26" s="63"/>
      <c r="G26" s="63" t="s">
        <v>95</v>
      </c>
      <c r="H26" s="63"/>
      <c r="I26" s="63"/>
      <c r="J26" s="63"/>
    </row>
    <row r="27" spans="1:10" x14ac:dyDescent="0.2">
      <c r="A27" s="131" t="s">
        <v>85</v>
      </c>
      <c r="B27" s="131"/>
      <c r="C27" s="131"/>
      <c r="D27" s="131"/>
      <c r="E27" s="79">
        <f>SUM(E16:E26)</f>
        <v>378171</v>
      </c>
      <c r="F27" s="60"/>
      <c r="G27" s="60"/>
      <c r="H27" s="60"/>
      <c r="I27" s="60"/>
      <c r="J27" s="60"/>
    </row>
    <row r="28" spans="1:10" x14ac:dyDescent="0.2">
      <c r="A28" s="63"/>
      <c r="B28" s="63"/>
      <c r="C28" s="54"/>
      <c r="D28" s="70"/>
      <c r="E28" s="75"/>
      <c r="F28" s="63"/>
      <c r="G28" s="63"/>
      <c r="H28" s="63"/>
      <c r="I28" s="63"/>
      <c r="J28" s="63"/>
    </row>
    <row r="29" spans="1:10" x14ac:dyDescent="0.2">
      <c r="A29" s="69" t="s">
        <v>53</v>
      </c>
      <c r="B29" s="60"/>
      <c r="C29" s="76"/>
      <c r="D29" s="77"/>
      <c r="E29" s="78"/>
      <c r="F29" s="60"/>
      <c r="G29" s="60"/>
      <c r="H29" s="60"/>
      <c r="I29" s="60"/>
      <c r="J29" s="60"/>
    </row>
    <row r="30" spans="1:10" x14ac:dyDescent="0.2">
      <c r="A30" s="60"/>
      <c r="B30" s="64" t="s">
        <v>96</v>
      </c>
      <c r="C30" s="80">
        <f>ROUNDUP(520.4+81.1*(C5-1),0)</f>
        <v>521</v>
      </c>
      <c r="D30" s="81">
        <v>0</v>
      </c>
      <c r="E30" s="82">
        <f t="shared" ref="E30:E31" si="1">C30*(1+D30)</f>
        <v>521</v>
      </c>
      <c r="F30" s="64"/>
      <c r="G30" s="64" t="s">
        <v>97</v>
      </c>
      <c r="H30" s="64"/>
      <c r="I30" s="64"/>
      <c r="J30" s="64"/>
    </row>
    <row r="31" spans="1:10" x14ac:dyDescent="0.2">
      <c r="A31" s="60"/>
      <c r="B31" s="64" t="s">
        <v>98</v>
      </c>
      <c r="C31" s="80">
        <f>5202.6*C5</f>
        <v>5202.6000000000004</v>
      </c>
      <c r="D31" s="81">
        <v>0</v>
      </c>
      <c r="E31" s="82">
        <f t="shared" si="1"/>
        <v>5202.6000000000004</v>
      </c>
      <c r="F31" s="64"/>
      <c r="G31" s="64" t="s">
        <v>99</v>
      </c>
      <c r="H31" s="64"/>
      <c r="I31" s="64"/>
      <c r="J31" s="64"/>
    </row>
    <row r="32" spans="1:10" x14ac:dyDescent="0.2">
      <c r="A32" s="131" t="s">
        <v>85</v>
      </c>
      <c r="B32" s="131"/>
      <c r="C32" s="131"/>
      <c r="D32" s="131"/>
      <c r="E32" s="73">
        <f>SUM(E30:E31)</f>
        <v>5723.6</v>
      </c>
      <c r="F32" s="60"/>
      <c r="G32" s="60"/>
      <c r="H32" s="60"/>
      <c r="I32" s="60"/>
      <c r="J32" s="60"/>
    </row>
    <row r="33" spans="1:10" x14ac:dyDescent="0.2">
      <c r="A33" s="63"/>
      <c r="B33" s="63"/>
      <c r="C33" s="54"/>
      <c r="D33" s="70"/>
      <c r="E33" s="75"/>
      <c r="F33" s="63"/>
      <c r="G33" s="63"/>
      <c r="H33" s="63"/>
      <c r="I33" s="63"/>
      <c r="J33" s="63"/>
    </row>
    <row r="34" spans="1:10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</row>
    <row r="35" spans="1:10" x14ac:dyDescent="0.2">
      <c r="A35" s="129" t="s">
        <v>106</v>
      </c>
      <c r="B35" s="129"/>
      <c r="C35" s="129"/>
      <c r="D35" s="129"/>
      <c r="E35" s="65">
        <f>E13+E27+E32</f>
        <v>393894.6</v>
      </c>
      <c r="F35" s="66"/>
      <c r="G35" s="66"/>
      <c r="H35" s="66"/>
      <c r="I35" s="66"/>
      <c r="J35" s="66"/>
    </row>
  </sheetData>
  <mergeCells count="14">
    <mergeCell ref="A35:D35"/>
    <mergeCell ref="G12:J12"/>
    <mergeCell ref="A13:D13"/>
    <mergeCell ref="G23:J23"/>
    <mergeCell ref="G24:J24"/>
    <mergeCell ref="A27:D27"/>
    <mergeCell ref="A32:D32"/>
    <mergeCell ref="A7:B7"/>
    <mergeCell ref="A1:J1"/>
    <mergeCell ref="A2:J2"/>
    <mergeCell ref="A3:J3"/>
    <mergeCell ref="A4:C4"/>
    <mergeCell ref="D4:J4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" workbookViewId="0">
      <selection activeCell="A18" sqref="A18:D18"/>
    </sheetView>
  </sheetViews>
  <sheetFormatPr baseColWidth="10" defaultColWidth="8.83203125" defaultRowHeight="16" x14ac:dyDescent="0.2"/>
  <cols>
    <col min="1" max="1" width="4.33203125" customWidth="1"/>
    <col min="2" max="2" width="37.5" bestFit="1" customWidth="1"/>
    <col min="3" max="3" width="10.83203125" customWidth="1"/>
    <col min="4" max="4" width="11.5" customWidth="1"/>
    <col min="5" max="5" width="12.5" bestFit="1" customWidth="1"/>
    <col min="6" max="6" width="2.5" customWidth="1"/>
    <col min="10" max="10" width="28.33203125" customWidth="1"/>
  </cols>
  <sheetData>
    <row r="1" spans="1:10" ht="31" x14ac:dyDescent="0.35">
      <c r="A1" s="126" t="s">
        <v>107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34" x14ac:dyDescent="0.4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25" thickBot="1" x14ac:dyDescent="0.35">
      <c r="A4" s="128" t="s">
        <v>67</v>
      </c>
      <c r="B4" s="128"/>
      <c r="C4" s="128"/>
      <c r="D4" s="106"/>
      <c r="E4" s="106"/>
      <c r="F4" s="106"/>
      <c r="G4" s="106"/>
      <c r="H4" s="106"/>
      <c r="I4" s="106"/>
      <c r="J4" s="106"/>
    </row>
    <row r="5" spans="1:10" ht="25" thickBot="1" x14ac:dyDescent="0.35">
      <c r="B5" s="50" t="s">
        <v>68</v>
      </c>
      <c r="C5" s="51">
        <v>4</v>
      </c>
      <c r="D5" s="52" t="s">
        <v>69</v>
      </c>
      <c r="I5" s="106"/>
      <c r="J5" s="106"/>
    </row>
    <row r="6" spans="1:10" x14ac:dyDescent="0.2">
      <c r="A6" s="53"/>
      <c r="B6" s="53"/>
      <c r="C6" s="54"/>
    </row>
    <row r="7" spans="1:10" x14ac:dyDescent="0.2">
      <c r="A7" s="134" t="s">
        <v>70</v>
      </c>
      <c r="B7" s="134"/>
      <c r="C7" s="54">
        <f>E63</f>
        <v>458954.60000000003</v>
      </c>
    </row>
    <row r="8" spans="1:10" x14ac:dyDescent="0.2">
      <c r="A8" s="53"/>
      <c r="B8" s="55" t="s">
        <v>71</v>
      </c>
      <c r="C8" s="54"/>
    </row>
    <row r="9" spans="1:10" x14ac:dyDescent="0.2">
      <c r="A9" s="134" t="s">
        <v>72</v>
      </c>
      <c r="B9" s="134"/>
      <c r="C9" s="54">
        <f>E19</f>
        <v>58500</v>
      </c>
    </row>
    <row r="10" spans="1:10" x14ac:dyDescent="0.2">
      <c r="A10" s="53"/>
      <c r="B10" s="53" t="s">
        <v>73</v>
      </c>
      <c r="C10" s="54">
        <v>350000</v>
      </c>
    </row>
    <row r="11" spans="1:10" x14ac:dyDescent="0.2">
      <c r="A11" s="135" t="s">
        <v>74</v>
      </c>
      <c r="B11" s="135"/>
      <c r="C11" s="56">
        <f>C7-C9-C10</f>
        <v>50454.600000000035</v>
      </c>
    </row>
    <row r="12" spans="1:10" x14ac:dyDescent="0.2">
      <c r="A12" s="57"/>
      <c r="B12" s="57"/>
      <c r="C12" s="58"/>
    </row>
    <row r="14" spans="1:10" ht="19" x14ac:dyDescent="0.25">
      <c r="A14" s="59" t="s">
        <v>75</v>
      </c>
    </row>
    <row r="16" spans="1:10" x14ac:dyDescent="0.2">
      <c r="A16" s="60"/>
      <c r="B16" s="60"/>
      <c r="C16" s="61"/>
      <c r="D16" s="61"/>
      <c r="E16" s="61" t="s">
        <v>76</v>
      </c>
      <c r="F16" s="61"/>
      <c r="G16" s="61" t="s">
        <v>77</v>
      </c>
      <c r="H16" s="60"/>
      <c r="I16" s="60"/>
      <c r="J16" s="62"/>
    </row>
    <row r="17" spans="1:10" ht="20" customHeight="1" x14ac:dyDescent="0.2">
      <c r="A17" s="136" t="s">
        <v>121</v>
      </c>
      <c r="B17" s="136"/>
      <c r="C17" s="136"/>
      <c r="D17" s="136"/>
      <c r="E17" s="54">
        <v>45500</v>
      </c>
      <c r="F17" s="63"/>
      <c r="G17" s="137" t="s">
        <v>108</v>
      </c>
      <c r="H17" s="137"/>
      <c r="I17" s="137"/>
      <c r="J17" s="137"/>
    </row>
    <row r="18" spans="1:10" x14ac:dyDescent="0.2">
      <c r="A18" s="130" t="s">
        <v>78</v>
      </c>
      <c r="B18" s="130"/>
      <c r="C18" s="130"/>
      <c r="D18" s="130"/>
      <c r="E18" s="54">
        <v>13000</v>
      </c>
      <c r="F18" s="63"/>
      <c r="G18" s="138"/>
      <c r="H18" s="138"/>
      <c r="I18" s="138"/>
      <c r="J18" s="138"/>
    </row>
    <row r="19" spans="1:10" x14ac:dyDescent="0.2">
      <c r="A19" s="129" t="s">
        <v>79</v>
      </c>
      <c r="B19" s="129"/>
      <c r="C19" s="129"/>
      <c r="D19" s="129"/>
      <c r="E19" s="65">
        <f>SUM(E17:E18)</f>
        <v>58500</v>
      </c>
      <c r="F19" s="66"/>
      <c r="G19" s="66"/>
      <c r="H19" s="66"/>
      <c r="I19" s="66"/>
      <c r="J19" s="67"/>
    </row>
    <row r="22" spans="1:10" ht="19" x14ac:dyDescent="0.25">
      <c r="A22" s="59" t="s">
        <v>80</v>
      </c>
    </row>
    <row r="23" spans="1:10" ht="19" x14ac:dyDescent="0.25">
      <c r="A23" s="68"/>
    </row>
    <row r="24" spans="1:10" x14ac:dyDescent="0.2">
      <c r="A24" s="60"/>
      <c r="B24" s="60"/>
      <c r="C24" s="61" t="s">
        <v>81</v>
      </c>
      <c r="D24" s="61" t="s">
        <v>82</v>
      </c>
      <c r="E24" s="61" t="s">
        <v>76</v>
      </c>
      <c r="F24" s="61"/>
      <c r="G24" s="61" t="s">
        <v>77</v>
      </c>
      <c r="H24" s="60"/>
      <c r="I24" s="60"/>
      <c r="J24" s="60"/>
    </row>
    <row r="25" spans="1:10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x14ac:dyDescent="0.2">
      <c r="A26" s="69" t="s">
        <v>83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0" x14ac:dyDescent="0.2">
      <c r="A27" s="60"/>
      <c r="B27" s="63" t="s">
        <v>110</v>
      </c>
      <c r="C27" s="54">
        <v>10000</v>
      </c>
      <c r="D27" s="70"/>
      <c r="E27" s="71">
        <f>C27</f>
        <v>10000</v>
      </c>
      <c r="F27" s="72"/>
      <c r="G27" s="130"/>
      <c r="H27" s="130"/>
      <c r="I27" s="130"/>
      <c r="J27" s="130"/>
    </row>
    <row r="28" spans="1:10" x14ac:dyDescent="0.2">
      <c r="A28" s="131" t="s">
        <v>85</v>
      </c>
      <c r="B28" s="131"/>
      <c r="C28" s="131"/>
      <c r="D28" s="131"/>
      <c r="E28" s="73">
        <f>SUM(E27)</f>
        <v>10000</v>
      </c>
      <c r="F28" s="74"/>
      <c r="G28" s="60"/>
      <c r="H28" s="60"/>
      <c r="I28" s="60"/>
      <c r="J28" s="60"/>
    </row>
    <row r="29" spans="1:10" x14ac:dyDescent="0.2">
      <c r="A29" s="63"/>
      <c r="B29" s="63"/>
      <c r="C29" s="54"/>
      <c r="D29" s="70"/>
      <c r="E29" s="75"/>
      <c r="F29" s="63"/>
      <c r="G29" s="63"/>
      <c r="H29" s="63"/>
      <c r="I29" s="63"/>
      <c r="J29" s="63"/>
    </row>
    <row r="30" spans="1:10" x14ac:dyDescent="0.2">
      <c r="A30" s="69" t="s">
        <v>86</v>
      </c>
      <c r="B30" s="60"/>
      <c r="C30" s="76"/>
      <c r="D30" s="77"/>
      <c r="E30" s="78"/>
      <c r="F30" s="60"/>
      <c r="G30" s="60"/>
      <c r="H30" s="60"/>
      <c r="I30" s="60"/>
      <c r="J30" s="60"/>
    </row>
    <row r="31" spans="1:10" x14ac:dyDescent="0.2">
      <c r="A31" s="60"/>
      <c r="B31" s="63" t="s">
        <v>87</v>
      </c>
      <c r="C31" s="54">
        <v>350000</v>
      </c>
      <c r="D31" s="70">
        <v>0</v>
      </c>
      <c r="E31" s="71">
        <f t="shared" ref="E31:E41" si="0">C31*(1+D31)</f>
        <v>350000</v>
      </c>
      <c r="F31" s="63"/>
      <c r="G31" s="63"/>
      <c r="H31" s="63"/>
      <c r="I31" s="63"/>
      <c r="J31" s="63"/>
    </row>
    <row r="32" spans="1:10" x14ac:dyDescent="0.2">
      <c r="A32" s="60"/>
      <c r="B32" s="63" t="s">
        <v>115</v>
      </c>
      <c r="C32" s="54">
        <v>10230</v>
      </c>
      <c r="D32" s="99" t="s">
        <v>12</v>
      </c>
      <c r="E32" s="71">
        <v>10230</v>
      </c>
      <c r="F32" s="63"/>
      <c r="G32" s="63"/>
      <c r="H32" s="63"/>
      <c r="I32" s="63"/>
      <c r="J32" s="63"/>
    </row>
    <row r="33" spans="1:10" x14ac:dyDescent="0.2">
      <c r="A33" s="60"/>
      <c r="B33" s="63" t="s">
        <v>111</v>
      </c>
      <c r="C33" s="54">
        <v>800</v>
      </c>
      <c r="D33" s="70">
        <v>0</v>
      </c>
      <c r="E33" s="71">
        <v>800</v>
      </c>
      <c r="F33" s="63"/>
      <c r="G33" s="63"/>
      <c r="H33" s="63"/>
      <c r="I33" s="63"/>
      <c r="J33" s="63"/>
    </row>
    <row r="34" spans="1:10" x14ac:dyDescent="0.2">
      <c r="A34" s="60"/>
      <c r="B34" s="63" t="s">
        <v>88</v>
      </c>
      <c r="C34" s="54">
        <v>1600</v>
      </c>
      <c r="D34" s="70">
        <v>0</v>
      </c>
      <c r="E34" s="71">
        <f t="shared" si="0"/>
        <v>1600</v>
      </c>
      <c r="F34" s="72"/>
      <c r="G34" s="63"/>
      <c r="H34" s="63"/>
      <c r="I34" s="63"/>
      <c r="J34" s="63"/>
    </row>
    <row r="35" spans="1:10" x14ac:dyDescent="0.2">
      <c r="A35" s="60"/>
      <c r="B35" s="63" t="s">
        <v>114</v>
      </c>
      <c r="C35" s="54">
        <v>500</v>
      </c>
      <c r="D35" s="98">
        <v>0.23</v>
      </c>
      <c r="E35">
        <v>615</v>
      </c>
      <c r="H35" s="63"/>
      <c r="I35" s="63"/>
      <c r="J35" s="63"/>
    </row>
    <row r="36" spans="1:10" x14ac:dyDescent="0.2">
      <c r="A36" s="60"/>
      <c r="B36" s="63" t="s">
        <v>46</v>
      </c>
      <c r="C36" s="54">
        <v>450</v>
      </c>
      <c r="D36" s="70">
        <v>0.23</v>
      </c>
      <c r="E36" s="71">
        <f>C36*(1+D36)</f>
        <v>553.5</v>
      </c>
      <c r="F36" s="63"/>
      <c r="G36" s="64" t="s">
        <v>89</v>
      </c>
      <c r="H36" s="63"/>
      <c r="I36" s="63"/>
      <c r="J36" s="63"/>
    </row>
    <row r="37" spans="1:10" x14ac:dyDescent="0.2">
      <c r="A37" s="60"/>
      <c r="B37" s="63" t="s">
        <v>112</v>
      </c>
      <c r="C37" s="54">
        <v>250</v>
      </c>
      <c r="D37" s="99" t="s">
        <v>113</v>
      </c>
      <c r="E37" s="71">
        <v>250</v>
      </c>
      <c r="F37" s="63"/>
      <c r="G37" s="63"/>
      <c r="H37" s="63"/>
      <c r="I37" s="63"/>
      <c r="J37" s="63"/>
    </row>
    <row r="38" spans="1:10" x14ac:dyDescent="0.2">
      <c r="A38" s="60"/>
      <c r="B38" s="63" t="s">
        <v>90</v>
      </c>
      <c r="C38" s="54">
        <v>250</v>
      </c>
      <c r="D38" s="70">
        <v>0.23</v>
      </c>
      <c r="E38" s="71">
        <f>C38*(1+D38)</f>
        <v>307.5</v>
      </c>
      <c r="F38" s="63"/>
      <c r="G38" s="132" t="s">
        <v>56</v>
      </c>
      <c r="H38" s="132"/>
      <c r="I38" s="132"/>
      <c r="J38" s="132"/>
    </row>
    <row r="39" spans="1:10" x14ac:dyDescent="0.2">
      <c r="A39" s="60"/>
      <c r="B39" s="63" t="s">
        <v>91</v>
      </c>
      <c r="C39" s="54">
        <f>200*C5</f>
        <v>800</v>
      </c>
      <c r="D39" s="70">
        <v>0</v>
      </c>
      <c r="E39" s="71">
        <f>C39</f>
        <v>800</v>
      </c>
      <c r="F39" s="63"/>
      <c r="G39" s="130" t="s">
        <v>109</v>
      </c>
      <c r="H39" s="130"/>
      <c r="I39" s="130"/>
      <c r="J39" s="130"/>
    </row>
    <row r="40" spans="1:10" x14ac:dyDescent="0.2">
      <c r="A40" s="60"/>
      <c r="B40" s="63" t="s">
        <v>92</v>
      </c>
      <c r="C40" s="54">
        <v>13000</v>
      </c>
      <c r="D40" s="70">
        <v>0</v>
      </c>
      <c r="E40" s="71">
        <f t="shared" si="0"/>
        <v>13000</v>
      </c>
      <c r="F40" s="63"/>
      <c r="G40" s="63" t="s">
        <v>93</v>
      </c>
      <c r="H40" s="63"/>
      <c r="I40" s="63"/>
      <c r="J40" s="63"/>
    </row>
    <row r="41" spans="1:10" x14ac:dyDescent="0.2">
      <c r="A41" s="60"/>
      <c r="B41" s="63" t="s">
        <v>94</v>
      </c>
      <c r="C41" s="54">
        <v>500</v>
      </c>
      <c r="D41" s="70">
        <v>0.23</v>
      </c>
      <c r="E41" s="71">
        <f t="shared" si="0"/>
        <v>615</v>
      </c>
      <c r="F41" s="63"/>
      <c r="G41" s="63" t="s">
        <v>95</v>
      </c>
      <c r="H41" s="63"/>
      <c r="I41" s="63"/>
      <c r="J41" s="63"/>
    </row>
    <row r="42" spans="1:10" x14ac:dyDescent="0.2">
      <c r="A42" s="131" t="s">
        <v>85</v>
      </c>
      <c r="B42" s="131"/>
      <c r="C42" s="131"/>
      <c r="D42" s="131"/>
      <c r="E42" s="79">
        <f>SUM(E31:E41)</f>
        <v>378771</v>
      </c>
      <c r="F42" s="60"/>
      <c r="G42" s="60"/>
      <c r="H42" s="60"/>
      <c r="I42" s="60"/>
      <c r="J42" s="60"/>
    </row>
    <row r="43" spans="1:10" x14ac:dyDescent="0.2">
      <c r="A43" s="63"/>
      <c r="B43" s="63"/>
      <c r="C43" s="54"/>
      <c r="D43" s="70"/>
      <c r="E43" s="75"/>
      <c r="F43" s="63"/>
      <c r="G43" s="63"/>
      <c r="H43" s="63"/>
      <c r="I43" s="63"/>
      <c r="J43" s="63"/>
    </row>
    <row r="44" spans="1:10" x14ac:dyDescent="0.2">
      <c r="A44" s="69" t="s">
        <v>53</v>
      </c>
      <c r="B44" s="60"/>
      <c r="C44" s="76"/>
      <c r="D44" s="77"/>
      <c r="E44" s="78"/>
      <c r="F44" s="60"/>
      <c r="G44" s="60"/>
      <c r="H44" s="60"/>
      <c r="I44" s="60"/>
      <c r="J44" s="60"/>
    </row>
    <row r="45" spans="1:10" x14ac:dyDescent="0.2">
      <c r="A45" s="60"/>
      <c r="B45" s="64" t="s">
        <v>96</v>
      </c>
      <c r="C45" s="80">
        <f>ROUNDUP(520.4+81.1*(C5-1),0)</f>
        <v>764</v>
      </c>
      <c r="D45" s="81">
        <v>0</v>
      </c>
      <c r="E45" s="82">
        <f t="shared" ref="E45:E46" si="1">C45*(1+D45)</f>
        <v>764</v>
      </c>
      <c r="F45" s="64"/>
      <c r="G45" s="64" t="s">
        <v>97</v>
      </c>
      <c r="H45" s="64"/>
      <c r="I45" s="64"/>
      <c r="J45" s="64"/>
    </row>
    <row r="46" spans="1:10" x14ac:dyDescent="0.2">
      <c r="A46" s="60"/>
      <c r="B46" s="64" t="s">
        <v>98</v>
      </c>
      <c r="C46" s="80">
        <f>5202.6*C5</f>
        <v>20810.400000000001</v>
      </c>
      <c r="D46" s="81">
        <v>0</v>
      </c>
      <c r="E46" s="82">
        <f t="shared" si="1"/>
        <v>20810.400000000001</v>
      </c>
      <c r="F46" s="64"/>
      <c r="G46" s="64" t="s">
        <v>99</v>
      </c>
      <c r="H46" s="64"/>
      <c r="I46" s="64"/>
      <c r="J46" s="64"/>
    </row>
    <row r="47" spans="1:10" x14ac:dyDescent="0.2">
      <c r="A47" s="131" t="s">
        <v>85</v>
      </c>
      <c r="B47" s="131"/>
      <c r="C47" s="131"/>
      <c r="D47" s="131"/>
      <c r="E47" s="73">
        <f>SUM(E45:E46)</f>
        <v>21574.400000000001</v>
      </c>
      <c r="F47" s="60"/>
      <c r="G47" s="60"/>
      <c r="H47" s="60"/>
      <c r="I47" s="60"/>
      <c r="J47" s="60"/>
    </row>
    <row r="48" spans="1:10" x14ac:dyDescent="0.2">
      <c r="A48" s="63"/>
      <c r="B48" s="63"/>
      <c r="C48" s="54"/>
      <c r="D48" s="70"/>
      <c r="E48" s="75"/>
      <c r="F48" s="63"/>
      <c r="G48" s="63"/>
      <c r="H48" s="63"/>
      <c r="I48" s="63"/>
      <c r="J48" s="63"/>
    </row>
    <row r="49" spans="1:10" x14ac:dyDescent="0.2">
      <c r="A49" s="69" t="s">
        <v>100</v>
      </c>
      <c r="B49" s="60"/>
      <c r="C49" s="60"/>
      <c r="D49" s="60"/>
      <c r="E49" s="60"/>
      <c r="F49" s="60"/>
      <c r="G49" s="60"/>
      <c r="H49" s="60"/>
      <c r="I49" s="60"/>
      <c r="J49" s="60"/>
    </row>
    <row r="50" spans="1:10" x14ac:dyDescent="0.2">
      <c r="A50" s="60"/>
      <c r="B50" s="63" t="s">
        <v>90</v>
      </c>
      <c r="C50" s="54">
        <f>250*5</f>
        <v>1250</v>
      </c>
      <c r="D50" s="70">
        <v>0.23</v>
      </c>
      <c r="E50" s="71">
        <f t="shared" ref="E50:E52" si="2">C50*(1+D50)</f>
        <v>1537.5</v>
      </c>
      <c r="F50" s="63"/>
      <c r="G50" s="63" t="s">
        <v>101</v>
      </c>
      <c r="H50" s="63"/>
      <c r="I50" s="63"/>
      <c r="J50" s="63"/>
    </row>
    <row r="51" spans="1:10" x14ac:dyDescent="0.2">
      <c r="A51" s="60"/>
      <c r="B51" s="63" t="s">
        <v>91</v>
      </c>
      <c r="C51" s="54">
        <f>200*C5*4</f>
        <v>3200</v>
      </c>
      <c r="D51" s="70">
        <v>0</v>
      </c>
      <c r="E51" s="71">
        <f t="shared" si="2"/>
        <v>3200</v>
      </c>
      <c r="F51" s="63"/>
      <c r="G51" s="63" t="s">
        <v>102</v>
      </c>
      <c r="H51" s="63"/>
      <c r="I51" s="63"/>
      <c r="J51" s="63"/>
    </row>
    <row r="52" spans="1:10" x14ac:dyDescent="0.2">
      <c r="A52" s="60"/>
      <c r="B52" s="63" t="s">
        <v>94</v>
      </c>
      <c r="C52" s="54">
        <v>500</v>
      </c>
      <c r="D52" s="70">
        <v>0.23</v>
      </c>
      <c r="E52" s="71">
        <f t="shared" si="2"/>
        <v>615</v>
      </c>
      <c r="F52" s="63"/>
      <c r="G52" s="63" t="s">
        <v>95</v>
      </c>
      <c r="H52" s="63"/>
      <c r="I52" s="63"/>
      <c r="J52" s="63"/>
    </row>
    <row r="53" spans="1:10" x14ac:dyDescent="0.2">
      <c r="A53" s="131" t="s">
        <v>85</v>
      </c>
      <c r="B53" s="131"/>
      <c r="C53" s="131"/>
      <c r="D53" s="131"/>
      <c r="E53" s="73">
        <f>SUM(E50:E52)</f>
        <v>5352.5</v>
      </c>
      <c r="F53" s="60"/>
      <c r="G53" s="60"/>
      <c r="H53" s="60"/>
      <c r="I53" s="60"/>
      <c r="J53" s="60"/>
    </row>
    <row r="55" spans="1:10" x14ac:dyDescent="0.2">
      <c r="A55" s="69" t="s">
        <v>103</v>
      </c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31" customHeight="1" x14ac:dyDescent="0.2">
      <c r="A56" s="60"/>
      <c r="B56" s="83" t="s">
        <v>118</v>
      </c>
      <c r="C56" s="84">
        <f>(2500+750*(C5-3))*3</f>
        <v>9750</v>
      </c>
      <c r="D56" s="85" t="s">
        <v>84</v>
      </c>
      <c r="E56" s="86">
        <f>C56</f>
        <v>9750</v>
      </c>
      <c r="F56" s="64"/>
      <c r="G56" s="133" t="s">
        <v>119</v>
      </c>
      <c r="H56" s="133"/>
      <c r="I56" s="133"/>
      <c r="J56" s="133"/>
    </row>
    <row r="57" spans="1:10" x14ac:dyDescent="0.2">
      <c r="A57" s="60"/>
      <c r="B57" s="64" t="s">
        <v>98</v>
      </c>
      <c r="C57" s="87">
        <f>2601.3*C5*3</f>
        <v>31215.600000000002</v>
      </c>
      <c r="D57" s="81">
        <v>0</v>
      </c>
      <c r="E57" s="82">
        <f t="shared" ref="E57" si="3">C57*(1+D57)</f>
        <v>31215.600000000002</v>
      </c>
      <c r="F57" s="64"/>
      <c r="G57" s="88" t="s">
        <v>104</v>
      </c>
      <c r="H57" s="88"/>
      <c r="I57" s="88"/>
      <c r="J57" s="88"/>
    </row>
    <row r="58" spans="1:10" ht="28" customHeight="1" x14ac:dyDescent="0.2">
      <c r="A58" s="60"/>
      <c r="B58" s="83" t="s">
        <v>96</v>
      </c>
      <c r="C58" s="84">
        <f>(520.4+81.1*(C5-1))*3</f>
        <v>2291.1</v>
      </c>
      <c r="D58" s="85">
        <v>0</v>
      </c>
      <c r="E58" s="86">
        <f>C58*(1+D58)</f>
        <v>2291.1</v>
      </c>
      <c r="F58" s="64"/>
      <c r="G58" s="133" t="s">
        <v>105</v>
      </c>
      <c r="H58" s="133"/>
      <c r="I58" s="133"/>
      <c r="J58" s="133"/>
    </row>
    <row r="59" spans="1:10" x14ac:dyDescent="0.2">
      <c r="A59" s="131" t="s">
        <v>85</v>
      </c>
      <c r="B59" s="131"/>
      <c r="C59" s="131"/>
      <c r="D59" s="131"/>
      <c r="E59" s="89">
        <f>SUM(E56:E58)</f>
        <v>43256.700000000004</v>
      </c>
      <c r="F59" s="60"/>
      <c r="G59" s="60"/>
      <c r="H59" s="60"/>
      <c r="I59" s="60"/>
      <c r="J59" s="60"/>
    </row>
    <row r="60" spans="1:10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x14ac:dyDescent="0.2">
      <c r="A63" s="129" t="s">
        <v>106</v>
      </c>
      <c r="B63" s="129"/>
      <c r="C63" s="129"/>
      <c r="D63" s="129"/>
      <c r="E63" s="65">
        <f>E28+E42+E47+E53+E59</f>
        <v>458954.60000000003</v>
      </c>
      <c r="F63" s="66"/>
      <c r="G63" s="66"/>
      <c r="H63" s="66"/>
      <c r="I63" s="66"/>
      <c r="J63" s="66"/>
    </row>
  </sheetData>
  <mergeCells count="25">
    <mergeCell ref="D4:J4"/>
    <mergeCell ref="I5:J5"/>
    <mergeCell ref="G39:J39"/>
    <mergeCell ref="A28:D28"/>
    <mergeCell ref="A17:D17"/>
    <mergeCell ref="G17:J17"/>
    <mergeCell ref="A18:D18"/>
    <mergeCell ref="G18:J18"/>
    <mergeCell ref="G27:J27"/>
    <mergeCell ref="A59:D59"/>
    <mergeCell ref="A63:D63"/>
    <mergeCell ref="A1:J1"/>
    <mergeCell ref="A2:J2"/>
    <mergeCell ref="A3:J3"/>
    <mergeCell ref="G38:J38"/>
    <mergeCell ref="A42:D42"/>
    <mergeCell ref="A47:D47"/>
    <mergeCell ref="A53:D53"/>
    <mergeCell ref="G56:J56"/>
    <mergeCell ref="G58:J58"/>
    <mergeCell ref="A4:C4"/>
    <mergeCell ref="A7:B7"/>
    <mergeCell ref="A9:B9"/>
    <mergeCell ref="A11:B11"/>
    <mergeCell ref="A19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workbookViewId="0">
      <selection sqref="A1:A1048576"/>
    </sheetView>
  </sheetViews>
  <sheetFormatPr baseColWidth="10" defaultRowHeight="16" x14ac:dyDescent="0.2"/>
  <cols>
    <col min="1" max="1" width="14.5" customWidth="1"/>
    <col min="2" max="2" width="18.33203125" customWidth="1"/>
    <col min="3" max="3" width="20.6640625" customWidth="1"/>
    <col min="4" max="4" width="21.1640625" customWidth="1"/>
    <col min="5" max="5" width="14.33203125" customWidth="1"/>
  </cols>
  <sheetData>
    <row r="1" spans="1:31" ht="42" customHeight="1" x14ac:dyDescent="0.2">
      <c r="A1" s="5"/>
      <c r="B1" s="140" t="s">
        <v>18</v>
      </c>
      <c r="C1" s="140"/>
      <c r="D1" s="14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9" customHeight="1" x14ac:dyDescent="0.2">
      <c r="A2" s="5"/>
      <c r="B2" s="106"/>
      <c r="C2" s="106"/>
      <c r="D2" s="10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33" customHeight="1" x14ac:dyDescent="0.25">
      <c r="A3" s="5"/>
      <c r="B3" s="1"/>
      <c r="C3" s="2" t="s">
        <v>1</v>
      </c>
      <c r="D3" s="2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9" x14ac:dyDescent="0.2">
      <c r="A4" s="5"/>
      <c r="B4" s="3" t="s">
        <v>16</v>
      </c>
      <c r="C4" s="14">
        <v>520.4</v>
      </c>
      <c r="D4" s="14">
        <v>81.099999999999994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6" customHeight="1" x14ac:dyDescent="0.25">
      <c r="A5" s="5"/>
      <c r="B5" s="139"/>
      <c r="C5" s="139"/>
      <c r="D5" s="13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9" x14ac:dyDescent="0.2">
      <c r="A6" s="5"/>
      <c r="B6" s="3" t="s">
        <v>28</v>
      </c>
      <c r="C6" s="14">
        <v>5202.6000000000004</v>
      </c>
      <c r="D6" s="14">
        <v>5202.6000000000004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5"/>
      <c r="B7" s="106"/>
      <c r="C7" s="106"/>
      <c r="D7" s="10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38" customHeight="1" x14ac:dyDescent="0.2">
      <c r="A8" s="5"/>
      <c r="B8" s="140" t="s">
        <v>17</v>
      </c>
      <c r="C8" s="140"/>
      <c r="D8" s="14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9" customHeight="1" x14ac:dyDescent="0.2">
      <c r="A9" s="5"/>
      <c r="B9" s="141"/>
      <c r="C9" s="141"/>
      <c r="D9" s="14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35" customHeight="1" x14ac:dyDescent="0.2">
      <c r="A10" s="5"/>
      <c r="B10" s="4"/>
      <c r="C10" s="2" t="s">
        <v>1</v>
      </c>
      <c r="D10" s="2" t="s">
        <v>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9" x14ac:dyDescent="0.2">
      <c r="A11" s="5"/>
      <c r="B11" s="3" t="s">
        <v>16</v>
      </c>
      <c r="C11" s="14">
        <v>520.4</v>
      </c>
      <c r="D11" s="14">
        <v>81.099999999999994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8" customHeight="1" x14ac:dyDescent="0.25">
      <c r="A12" s="5"/>
      <c r="B12" s="139"/>
      <c r="C12" s="139"/>
      <c r="D12" s="13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9" x14ac:dyDescent="0.2">
      <c r="A13" s="5"/>
      <c r="B13" s="3" t="s">
        <v>28</v>
      </c>
      <c r="C13" s="14">
        <v>2601.3000000000002</v>
      </c>
      <c r="D13" s="14">
        <v>2601.3000000000002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6:3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6:3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6:3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6:3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6:3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6:3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6:3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6:3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6:3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6:3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6:3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6:3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6:3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6:3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6:3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6:3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6:3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6:3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6:3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6:3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6:3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6:3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6:3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6:3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6:3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6:3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6:3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6:3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6:3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6:3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6:3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6:3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6:3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6:3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6:3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6:3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6:3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6:3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6:3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6:3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6:3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6:3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6:3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6:3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6:3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6:3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6:3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</sheetData>
  <mergeCells count="7">
    <mergeCell ref="B12:D12"/>
    <mergeCell ref="B1:D1"/>
    <mergeCell ref="B8:D8"/>
    <mergeCell ref="B2:D2"/>
    <mergeCell ref="B9:D9"/>
    <mergeCell ref="B5:D5"/>
    <mergeCell ref="B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7" sqref="G7"/>
    </sheetView>
  </sheetViews>
  <sheetFormatPr baseColWidth="10" defaultRowHeight="16" x14ac:dyDescent="0.2"/>
  <cols>
    <col min="2" max="2" width="22.1640625" customWidth="1"/>
    <col min="3" max="3" width="17" customWidth="1"/>
    <col min="4" max="4" width="9.83203125" customWidth="1"/>
    <col min="5" max="5" width="15.33203125" customWidth="1"/>
  </cols>
  <sheetData>
    <row r="1" spans="1:5" ht="34" customHeight="1" x14ac:dyDescent="0.2">
      <c r="A1" s="5"/>
      <c r="B1" s="140" t="s">
        <v>116</v>
      </c>
      <c r="C1" s="140"/>
      <c r="D1" s="140"/>
      <c r="E1" s="140"/>
    </row>
    <row r="2" spans="1:5" ht="9" customHeight="1" x14ac:dyDescent="0.2">
      <c r="A2" s="5"/>
      <c r="B2" s="106"/>
      <c r="C2" s="106"/>
      <c r="D2" s="106"/>
      <c r="E2" s="106"/>
    </row>
    <row r="3" spans="1:5" ht="24" customHeight="1" x14ac:dyDescent="0.2">
      <c r="A3" s="5"/>
      <c r="B3" s="142" t="s">
        <v>21</v>
      </c>
      <c r="C3" s="142"/>
      <c r="D3" s="142"/>
      <c r="E3" s="142"/>
    </row>
    <row r="4" spans="1:5" ht="32" customHeight="1" x14ac:dyDescent="0.25">
      <c r="A4" s="5"/>
      <c r="B4" s="1"/>
      <c r="C4" s="2" t="s">
        <v>4</v>
      </c>
      <c r="D4" s="2" t="s">
        <v>25</v>
      </c>
      <c r="E4" s="10" t="s">
        <v>20</v>
      </c>
    </row>
    <row r="5" spans="1:5" ht="19" x14ac:dyDescent="0.2">
      <c r="A5" s="5"/>
      <c r="B5" s="3" t="s">
        <v>11</v>
      </c>
      <c r="C5" s="14">
        <v>5000</v>
      </c>
      <c r="D5" s="15" t="s">
        <v>33</v>
      </c>
      <c r="E5" s="14">
        <v>6150</v>
      </c>
    </row>
    <row r="6" spans="1:5" ht="6" customHeight="1" x14ac:dyDescent="0.25">
      <c r="A6" s="5"/>
      <c r="B6" s="139"/>
      <c r="C6" s="139"/>
      <c r="D6" s="139"/>
      <c r="E6" s="5"/>
    </row>
    <row r="7" spans="1:5" ht="19" x14ac:dyDescent="0.2">
      <c r="A7" s="5"/>
      <c r="B7" s="3" t="s">
        <v>19</v>
      </c>
      <c r="C7" s="14">
        <v>1200</v>
      </c>
      <c r="D7" s="15" t="s">
        <v>13</v>
      </c>
      <c r="E7" s="14">
        <v>1476</v>
      </c>
    </row>
    <row r="8" spans="1:5" ht="19" x14ac:dyDescent="0.2">
      <c r="A8" s="5"/>
      <c r="B8" s="144"/>
      <c r="C8" s="144"/>
      <c r="D8" s="144"/>
      <c r="E8" s="144"/>
    </row>
    <row r="9" spans="1:5" ht="19" x14ac:dyDescent="0.2">
      <c r="A9" s="5"/>
      <c r="B9" s="143" t="s">
        <v>22</v>
      </c>
      <c r="C9" s="143"/>
      <c r="D9" s="143"/>
      <c r="E9" s="143"/>
    </row>
    <row r="10" spans="1:5" ht="31" customHeight="1" x14ac:dyDescent="0.2">
      <c r="A10" s="5"/>
      <c r="B10" s="9"/>
      <c r="C10" s="2" t="s">
        <v>4</v>
      </c>
      <c r="D10" s="2" t="s">
        <v>25</v>
      </c>
      <c r="E10" s="2" t="s">
        <v>20</v>
      </c>
    </row>
    <row r="11" spans="1:5" ht="19" x14ac:dyDescent="0.2">
      <c r="A11" s="5"/>
      <c r="B11" s="3" t="s">
        <v>23</v>
      </c>
      <c r="C11" s="14">
        <v>2500</v>
      </c>
      <c r="D11" s="15">
        <v>0.23</v>
      </c>
      <c r="E11" s="14">
        <v>3075</v>
      </c>
    </row>
    <row r="12" spans="1:5" ht="7" customHeight="1" x14ac:dyDescent="0.2">
      <c r="A12" s="5"/>
      <c r="B12" s="144"/>
      <c r="C12" s="144"/>
      <c r="D12" s="144"/>
      <c r="E12" s="144"/>
    </row>
    <row r="13" spans="1:5" ht="19" x14ac:dyDescent="0.2">
      <c r="A13" s="5"/>
      <c r="B13" s="3" t="s">
        <v>19</v>
      </c>
      <c r="C13" s="14">
        <v>750</v>
      </c>
      <c r="D13" s="15">
        <v>0.23</v>
      </c>
      <c r="E13" s="14">
        <v>922.5</v>
      </c>
    </row>
    <row r="14" spans="1:5" ht="19" x14ac:dyDescent="0.25">
      <c r="A14" s="5"/>
      <c r="B14" s="6"/>
      <c r="C14" s="7"/>
      <c r="D14" s="7"/>
      <c r="E14" s="8"/>
    </row>
    <row r="15" spans="1:5" x14ac:dyDescent="0.2">
      <c r="A15" s="5"/>
      <c r="B15" s="106"/>
      <c r="C15" s="106"/>
      <c r="D15" s="106"/>
      <c r="E15" s="106"/>
    </row>
    <row r="16" spans="1:5" ht="29" customHeight="1" x14ac:dyDescent="0.2">
      <c r="A16" s="5"/>
      <c r="B16" s="140" t="s">
        <v>24</v>
      </c>
      <c r="C16" s="140"/>
      <c r="D16" s="140"/>
      <c r="E16" s="140"/>
    </row>
    <row r="17" spans="1:11" ht="9" customHeight="1" x14ac:dyDescent="0.2">
      <c r="A17" s="5"/>
      <c r="B17" s="141"/>
      <c r="C17" s="141"/>
      <c r="D17" s="141"/>
      <c r="E17" s="141"/>
    </row>
    <row r="18" spans="1:11" ht="29" customHeight="1" x14ac:dyDescent="0.2">
      <c r="A18" s="5"/>
      <c r="B18" s="4"/>
      <c r="C18" s="2" t="s">
        <v>4</v>
      </c>
      <c r="D18" s="2" t="s">
        <v>5</v>
      </c>
      <c r="E18" s="10" t="s">
        <v>20</v>
      </c>
    </row>
    <row r="19" spans="1:11" ht="19" x14ac:dyDescent="0.2">
      <c r="A19" s="5"/>
      <c r="B19" s="3" t="s">
        <v>29</v>
      </c>
      <c r="C19" s="14">
        <v>250</v>
      </c>
      <c r="D19" s="40">
        <v>0.23</v>
      </c>
      <c r="E19" s="41">
        <v>307.5</v>
      </c>
      <c r="F19" s="145" t="s">
        <v>61</v>
      </c>
      <c r="G19" s="145"/>
      <c r="H19" s="145"/>
      <c r="I19" s="145"/>
      <c r="J19" s="145"/>
      <c r="K19" s="145"/>
    </row>
    <row r="20" spans="1:11" ht="10" customHeight="1" x14ac:dyDescent="0.25">
      <c r="A20" s="5"/>
      <c r="B20" s="139"/>
      <c r="C20" s="139"/>
      <c r="D20" s="139"/>
      <c r="E20" s="5"/>
      <c r="F20" s="141" t="s">
        <v>30</v>
      </c>
      <c r="G20" s="141"/>
      <c r="H20" s="141"/>
      <c r="I20" s="141"/>
      <c r="J20" s="141"/>
      <c r="K20" s="141"/>
    </row>
    <row r="21" spans="1:11" ht="38" x14ac:dyDescent="0.2">
      <c r="A21" s="5"/>
      <c r="B21" s="11" t="s">
        <v>27</v>
      </c>
      <c r="C21" s="42">
        <v>500</v>
      </c>
      <c r="D21" s="43">
        <v>0.23</v>
      </c>
      <c r="E21" s="42">
        <v>615</v>
      </c>
      <c r="F21" s="106"/>
      <c r="G21" s="106"/>
      <c r="H21" s="106"/>
      <c r="I21" s="106"/>
      <c r="J21" s="106"/>
      <c r="K21" s="106"/>
    </row>
    <row r="25" spans="1:11" x14ac:dyDescent="0.2">
      <c r="B25" s="110" t="s">
        <v>26</v>
      </c>
      <c r="C25" s="110"/>
      <c r="D25" s="110"/>
      <c r="E25" s="110"/>
    </row>
  </sheetData>
  <mergeCells count="15">
    <mergeCell ref="F20:K20"/>
    <mergeCell ref="F19:K19"/>
    <mergeCell ref="F21:K21"/>
    <mergeCell ref="B2:E2"/>
    <mergeCell ref="B17:E17"/>
    <mergeCell ref="B25:E25"/>
    <mergeCell ref="B15:E15"/>
    <mergeCell ref="B6:D6"/>
    <mergeCell ref="B20:D20"/>
    <mergeCell ref="B1:E1"/>
    <mergeCell ref="B3:E3"/>
    <mergeCell ref="B9:E9"/>
    <mergeCell ref="B8:E8"/>
    <mergeCell ref="B12:E12"/>
    <mergeCell ref="B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 OF FEES</vt:lpstr>
      <vt:lpstr>COST CALCULATOR-1st year</vt:lpstr>
      <vt:lpstr>COST CALCULATOR-6 years</vt:lpstr>
      <vt:lpstr>Gov. Fees Breakdown</vt:lpstr>
      <vt:lpstr>Legal Fees &amp; Tax Rep. Breakdown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2017-07-17T11:48:47Z</cp:lastPrinted>
  <dcterms:created xsi:type="dcterms:W3CDTF">2017-07-12T08:21:57Z</dcterms:created>
  <dcterms:modified xsi:type="dcterms:W3CDTF">2017-07-24T12:30:13Z</dcterms:modified>
</cp:coreProperties>
</file>